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_PMS z disku C\www stránky\www NOVÉ od 2021\obsah www stránek\CZ\06 Legislativa\Boj proti korupci\"/>
    </mc:Choice>
  </mc:AlternateContent>
  <xr:revisionPtr revIDLastSave="0" documentId="8_{44EE5EA3-821A-4345-9FE5-D52806B1C09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oradenské a externí společnost" sheetId="3" r:id="rId1"/>
    <sheet name="Advokáti" sheetId="4" r:id="rId2"/>
  </sheets>
  <definedNames>
    <definedName name="_xlnm._FilterDatabase" localSheetId="1" hidden="1">Advokáti!$A$1:$N$15</definedName>
    <definedName name="_xlnm._FilterDatabase" localSheetId="0" hidden="1">'Poradenské a externí společnost'!$A$1:$N$29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4" l="1"/>
  <c r="N14" i="4"/>
  <c r="N13" i="4"/>
  <c r="N12" i="4"/>
  <c r="N11" i="4"/>
  <c r="N10" i="4"/>
  <c r="N9" i="4"/>
  <c r="N8" i="4"/>
  <c r="N7" i="4"/>
  <c r="N6" i="4"/>
  <c r="N5" i="4"/>
  <c r="N4" i="4"/>
  <c r="N3" i="4"/>
  <c r="N2" i="4"/>
  <c r="D27" i="3"/>
  <c r="N27" i="3"/>
  <c r="N19" i="3"/>
  <c r="N4" i="3"/>
  <c r="N3" i="3"/>
  <c r="N2" i="3"/>
  <c r="N34" i="3"/>
  <c r="N33" i="3"/>
  <c r="N32" i="3"/>
  <c r="N31" i="3"/>
  <c r="N30" i="3"/>
  <c r="N28" i="3"/>
  <c r="N25" i="3"/>
  <c r="N24" i="3"/>
  <c r="N23" i="3"/>
  <c r="N22" i="3"/>
  <c r="N21" i="3"/>
  <c r="N20" i="3"/>
  <c r="N18" i="3"/>
  <c r="N17" i="3"/>
  <c r="N16" i="3"/>
  <c r="N15" i="3"/>
  <c r="N14" i="3"/>
  <c r="N13" i="3"/>
  <c r="N12" i="3"/>
  <c r="N11" i="3"/>
  <c r="N10" i="3"/>
  <c r="N9" i="3"/>
  <c r="N8" i="3"/>
  <c r="N7" i="3"/>
  <c r="N5" i="3"/>
  <c r="L29" i="3"/>
  <c r="N29" i="3" s="1"/>
  <c r="D29" i="3"/>
  <c r="L26" i="3"/>
  <c r="N26" i="3" s="1"/>
  <c r="D26" i="3"/>
  <c r="I6" i="3" l="1"/>
  <c r="D7" i="4" l="1"/>
  <c r="H6" i="3"/>
  <c r="G6" i="3"/>
  <c r="F6" i="3"/>
  <c r="N6" i="3" s="1"/>
  <c r="D9" i="4"/>
  <c r="D6" i="4"/>
  <c r="D5" i="4" l="1"/>
</calcChain>
</file>

<file path=xl/sharedStrings.xml><?xml version="1.0" encoding="utf-8"?>
<sst xmlns="http://schemas.openxmlformats.org/spreadsheetml/2006/main" count="122" uniqueCount="88">
  <si>
    <t>Název</t>
  </si>
  <si>
    <t>Mgr. Jan Toman, advokát</t>
  </si>
  <si>
    <t>Mgr. Michal Vrajík, advokát</t>
  </si>
  <si>
    <t>ROWAN LEGAL, advokátní kancelář s.r.o.</t>
  </si>
  <si>
    <t>Miroslav Menšík - PROGRES</t>
  </si>
  <si>
    <t>SocioFactor s.r.o.</t>
  </si>
  <si>
    <t>NAVIGA 4, s.r.o.</t>
  </si>
  <si>
    <t>Mgr. Tomáš Jelínek, Ph.D.</t>
  </si>
  <si>
    <t>Ing. Zdeněk Topič</t>
  </si>
  <si>
    <t>RNDr. Mgr. Petr Adolf Skřehot</t>
  </si>
  <si>
    <t>ERGOWORK s.r.o.</t>
  </si>
  <si>
    <t>Mgr. Petr Kausta</t>
  </si>
  <si>
    <t>Ing. Pavel Procházka</t>
  </si>
  <si>
    <t>Typ závazku</t>
  </si>
  <si>
    <t>Smlouva o poskytnutí poradenských a konzultačních služeb v oblasti managementu lidských zdrojů</t>
  </si>
  <si>
    <t>Smlouva o zajištění externí evaluace výstupů projektů</t>
  </si>
  <si>
    <t>Smlouva o dílo - provedení analýz a návrhu úprav vnitřních předpisů a informačních systémů PMS</t>
  </si>
  <si>
    <t>Smlouva o poskytnutí konzultačních služeb v souvislosti s archivací dokumentů</t>
  </si>
  <si>
    <t>Smlouva o poskytnutí konzultačních služeb a příprava podkladů pro přípravu projektové žádosti</t>
  </si>
  <si>
    <t>Příkazní smlouva na evidenci a administrativu spojenou s agendou svozu a odstranění nebezpečného i běžného odpadu</t>
  </si>
  <si>
    <t>Smlouva o poskytování odborných činností při zajištění požární ochrany</t>
  </si>
  <si>
    <t>Smlouva o poskytování odborných činností BOZP</t>
  </si>
  <si>
    <t>Smlouva o poskytnutí služeb školení ve věcech náhrady majetkové a nemajetkové újmy</t>
  </si>
  <si>
    <t>Vyplacená částka 2019 s DPH</t>
  </si>
  <si>
    <t>Sjednaná či smluvní odměna s DPH</t>
  </si>
  <si>
    <t>Vyplacená částka 2018 s DPH</t>
  </si>
  <si>
    <t>Celková vyplacená částka s DPH</t>
  </si>
  <si>
    <t>Smlouva o poskytování právních služeb</t>
  </si>
  <si>
    <t>Smlouva o poskytování konzultačních služeb</t>
  </si>
  <si>
    <t>Jiří Švancara</t>
  </si>
  <si>
    <t>Smlouva o poskytnutí služeb dohledu, administrativních a podpůrných činností při rekonstrukci budovy</t>
  </si>
  <si>
    <t>Tomáš Kaminski</t>
  </si>
  <si>
    <t>400 za hodinu</t>
  </si>
  <si>
    <t>Vyplacená částka 2020 s DPH</t>
  </si>
  <si>
    <t>Havel and Partners</t>
  </si>
  <si>
    <t>KPMG Česká republika,s.r.o.</t>
  </si>
  <si>
    <t>Vyplacená částka 2021 s DPH</t>
  </si>
  <si>
    <t>Tepis s.r.o.</t>
  </si>
  <si>
    <t>Dozor koordinátor s.r.o.</t>
  </si>
  <si>
    <t>Příkazní smlouva na výkon TDS a koordinátor BOZP - rekonstrukce vnitřních rozvodů Frýdek-Místek</t>
  </si>
  <si>
    <t>Příkazní smlouva - Výkon TDS a koordinátor BOZP - rekonstrukce Probačního domu</t>
  </si>
  <si>
    <t>22.000,- Kč/rok + 700,- za hodinu</t>
  </si>
  <si>
    <t>Příkazní smlouva na výkon technického dozoru stavebníka a koordinátora BOZP - Olomouc</t>
  </si>
  <si>
    <t>Smlouva o poskytování poradenských a konzultačních služeb pro přípravnou fázi veřejné zakázky (1536)</t>
  </si>
  <si>
    <t>Smlouva o poskytování právních služeb(1630)</t>
  </si>
  <si>
    <t>Smlouva o poskytování konzultačních služeb(1542)</t>
  </si>
  <si>
    <t>Smlouva o poskytování právních služeb(1685)</t>
  </si>
  <si>
    <t>Smlouva o poskytování právních služeb(1603)</t>
  </si>
  <si>
    <t>Smlouva o poskytování právních služeb(1470)</t>
  </si>
  <si>
    <t>Smlouva o poskytování právních služeb(1664)</t>
  </si>
  <si>
    <t>Smlouva o poskytování služeb systémového integrátora pro EMS II(1690)</t>
  </si>
  <si>
    <t>Smlouva o poskytování odborných činností BOZP(1605)</t>
  </si>
  <si>
    <t>IČ</t>
  </si>
  <si>
    <t>714 57 747</t>
  </si>
  <si>
    <t>264 54 807</t>
  </si>
  <si>
    <t>005 53 115</t>
  </si>
  <si>
    <t>Bělina a Partners advokátní kancelář s.r.o.</t>
  </si>
  <si>
    <t>016 14 606</t>
  </si>
  <si>
    <t>Smlouva o poskytování odborných činností BOZP(1769)</t>
  </si>
  <si>
    <t>Vyplacená částka 2022 s DPH</t>
  </si>
  <si>
    <t>Příkazní smlouva na evidenci a administrativu spojenou s agendou svozu a odstranění nebezpečného i běžného odpadu(1452)</t>
  </si>
  <si>
    <t>Smlouva o poskytnutí poradenských a konzultačních služeb v oblasti managementu lidských zdrojů(1584)</t>
  </si>
  <si>
    <t>Smlouva o poskytování odborných činností při zajištění požární ochrany(1438)</t>
  </si>
  <si>
    <t>Vyplacená částka 2023 s DPH</t>
  </si>
  <si>
    <t>Vyplacená částka 2024 s DPH</t>
  </si>
  <si>
    <t>Mgr. Jan Knetl</t>
  </si>
  <si>
    <t>Mgr. Petr Míchal, DiS.</t>
  </si>
  <si>
    <t>Jana Putnová</t>
  </si>
  <si>
    <t>provedení analýzy agendového informačního systému</t>
  </si>
  <si>
    <t>ICZ a.s.</t>
  </si>
  <si>
    <t>RYANT, s.r.o.</t>
  </si>
  <si>
    <t>MILFAITOVÁ Ingrid</t>
  </si>
  <si>
    <t>Supervize Západočeský kraj - 2024 - 2028</t>
  </si>
  <si>
    <t>DOKULILOVÁ Alena Mgr.</t>
  </si>
  <si>
    <t>Supervize Severomoravský kraj - 2024 - 2028</t>
  </si>
  <si>
    <t>Supervize Jihomoravský kraj - 2024 - 2028</t>
  </si>
  <si>
    <t>Supervize Východočeský kraj - 2024 - 2028</t>
  </si>
  <si>
    <t>Supervize Středočeský kraj - 2025 - 2029</t>
  </si>
  <si>
    <t>Supervize Praha - 2024 - 2028</t>
  </si>
  <si>
    <t>Supervize Severočeský kraj -  2025-2029</t>
  </si>
  <si>
    <t>Supervize Jihočeský kraj - 2024-2028</t>
  </si>
  <si>
    <t>Objednávka Služby RSA - obj.219/2025+357/2025</t>
  </si>
  <si>
    <t>Vyplacená částka do 31.8.2026 DPH</t>
  </si>
  <si>
    <t>Vyplacená částka 2025 s DPH</t>
  </si>
  <si>
    <t>Vyplacená částka do 31.8.2026 s DPH</t>
  </si>
  <si>
    <t>Smlouva o zajištění externí evaluace výstupů projektu EU231</t>
  </si>
  <si>
    <t>Objednávka semináře - obj. 144/2026</t>
  </si>
  <si>
    <t>Objednávka konzultace - obj. 81/2025 + 106/2025+ 211/2025 + 490/2025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</si>
</sst>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left" vertical="top" wrapText="1"/>
    </xf>
    <xf numFmtId="164" fontId="2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3" fontId="1" fillId="2" borderId="0" xfId="0" applyNumberFormat="1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right" vertical="top" wrapText="1"/>
    </xf>
    <xf numFmtId="3" fontId="2" fillId="2" borderId="0" xfId="0" applyNumberFormat="1" applyFont="1" applyFill="1" applyAlignment="1">
      <alignment horizontal="right" vertical="top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right" vertical="top" wrapText="1"/>
    </xf>
    <xf numFmtId="164" fontId="3" fillId="3" borderId="0" xfId="0" applyNumberFormat="1" applyFont="1" applyFill="1" applyAlignment="1">
      <alignment horizontal="right" vertical="top" wrapText="1"/>
    </xf>
    <xf numFmtId="164" fontId="4" fillId="3" borderId="0" xfId="0" applyNumberFormat="1" applyFont="1" applyFill="1" applyAlignment="1">
      <alignment horizontal="right" vertical="top" wrapText="1"/>
    </xf>
    <xf numFmtId="0" fontId="2" fillId="3" borderId="0" xfId="0" applyFont="1" applyFill="1" applyAlignment="1">
      <alignment horizontal="left" vertical="top"/>
    </xf>
    <xf numFmtId="3" fontId="2" fillId="3" borderId="0" xfId="0" applyNumberFormat="1" applyFont="1" applyFill="1" applyAlignment="1">
      <alignment horizontal="right" vertical="top" wrapText="1"/>
    </xf>
    <xf numFmtId="0" fontId="2" fillId="3" borderId="0" xfId="0" applyFont="1" applyFill="1" applyAlignment="1">
      <alignment horizontal="right" vertical="top" wrapText="1"/>
    </xf>
    <xf numFmtId="164" fontId="2" fillId="3" borderId="0" xfId="0" applyNumberFormat="1" applyFont="1" applyFill="1" applyAlignment="1">
      <alignment horizontal="right" vertical="top"/>
    </xf>
    <xf numFmtId="0" fontId="2" fillId="3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 vertical="top" wrapText="1"/>
    </xf>
    <xf numFmtId="164" fontId="2" fillId="2" borderId="0" xfId="0" applyNumberFormat="1" applyFont="1" applyFill="1" applyAlignment="1">
      <alignment horizontal="right" vertical="top"/>
    </xf>
    <xf numFmtId="0" fontId="2" fillId="3" borderId="0" xfId="0" applyFont="1" applyFill="1" applyAlignment="1">
      <alignment horizontal="center" vertical="center" wrapText="1"/>
    </xf>
    <xf numFmtId="3" fontId="2" fillId="3" borderId="0" xfId="0" applyNumberFormat="1" applyFont="1" applyFill="1" applyAlignment="1">
      <alignment horizontal="right" vertical="top" wrapText="1"/>
    </xf>
    <xf numFmtId="164" fontId="2" fillId="3" borderId="0" xfId="0" applyNumberFormat="1" applyFont="1" applyFill="1" applyAlignment="1">
      <alignment horizontal="left" vertical="top" wrapText="1"/>
    </xf>
    <xf numFmtId="3" fontId="2" fillId="3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workbookViewId="0">
      <pane ySplit="1" topLeftCell="A2" activePane="bottomLeft" state="frozen"/>
      <selection pane="bottomLeft" activeCell="A37" sqref="A37"/>
    </sheetView>
  </sheetViews>
  <sheetFormatPr defaultColWidth="9.140625" defaultRowHeight="12" x14ac:dyDescent="0.25"/>
  <cols>
    <col min="1" max="1" width="24.7109375" style="12" customWidth="1"/>
    <col min="2" max="2" width="13.140625" style="26" customWidth="1"/>
    <col min="3" max="3" width="39.140625" style="12" customWidth="1"/>
    <col min="4" max="13" width="15.7109375" style="6" customWidth="1"/>
    <col min="14" max="14" width="15.7109375" style="18" customWidth="1"/>
    <col min="15" max="15" width="10.7109375" style="12" customWidth="1"/>
    <col min="16" max="16384" width="9.140625" style="12"/>
  </cols>
  <sheetData>
    <row r="1" spans="1:14" s="23" customFormat="1" ht="36" x14ac:dyDescent="0.25">
      <c r="A1" s="3" t="s">
        <v>0</v>
      </c>
      <c r="B1" s="8" t="s">
        <v>52</v>
      </c>
      <c r="C1" s="3" t="s">
        <v>13</v>
      </c>
      <c r="D1" s="4" t="s">
        <v>24</v>
      </c>
      <c r="E1" s="4" t="s">
        <v>25</v>
      </c>
      <c r="F1" s="4" t="s">
        <v>23</v>
      </c>
      <c r="G1" s="4" t="s">
        <v>33</v>
      </c>
      <c r="H1" s="4" t="s">
        <v>36</v>
      </c>
      <c r="I1" s="4" t="s">
        <v>59</v>
      </c>
      <c r="J1" s="4" t="s">
        <v>63</v>
      </c>
      <c r="K1" s="4" t="s">
        <v>64</v>
      </c>
      <c r="L1" s="4" t="s">
        <v>83</v>
      </c>
      <c r="M1" s="4" t="s">
        <v>82</v>
      </c>
      <c r="N1" s="4" t="s">
        <v>26</v>
      </c>
    </row>
    <row r="2" spans="1:14" ht="24" x14ac:dyDescent="0.25">
      <c r="A2" s="12" t="s">
        <v>10</v>
      </c>
      <c r="B2" s="17">
        <v>24214566</v>
      </c>
      <c r="C2" s="12" t="s">
        <v>21</v>
      </c>
      <c r="D2" s="6">
        <v>120999</v>
      </c>
      <c r="F2" s="6">
        <v>33880</v>
      </c>
      <c r="G2" s="6">
        <v>42350</v>
      </c>
      <c r="N2" s="6">
        <f>E2+F2+G2+H2+J2+I2+K2+L2+M2</f>
        <v>76230</v>
      </c>
    </row>
    <row r="3" spans="1:14" ht="24" x14ac:dyDescent="0.25">
      <c r="A3" s="12" t="s">
        <v>10</v>
      </c>
      <c r="B3" s="17"/>
      <c r="C3" s="12" t="s">
        <v>21</v>
      </c>
      <c r="D3" s="6">
        <v>137938.79</v>
      </c>
      <c r="G3" s="6">
        <v>67760</v>
      </c>
      <c r="H3" s="6">
        <v>33880</v>
      </c>
      <c r="N3" s="6">
        <f t="shared" ref="N3:N4" si="0">E3+F3+G3+H3+J3+I3+K3+L3+M3</f>
        <v>101640</v>
      </c>
    </row>
    <row r="4" spans="1:14" ht="24" x14ac:dyDescent="0.25">
      <c r="A4" s="12" t="s">
        <v>10</v>
      </c>
      <c r="B4" s="17"/>
      <c r="C4" s="12" t="s">
        <v>51</v>
      </c>
      <c r="D4" s="6">
        <v>225058.79</v>
      </c>
      <c r="H4" s="6">
        <v>67760</v>
      </c>
      <c r="I4" s="6">
        <v>111320</v>
      </c>
      <c r="J4" s="6">
        <v>9680</v>
      </c>
      <c r="N4" s="6">
        <f t="shared" si="0"/>
        <v>188760</v>
      </c>
    </row>
    <row r="5" spans="1:14" ht="24" x14ac:dyDescent="0.25">
      <c r="A5" s="12" t="s">
        <v>10</v>
      </c>
      <c r="B5" s="17"/>
      <c r="C5" s="12" t="s">
        <v>58</v>
      </c>
      <c r="D5" s="6">
        <v>968000</v>
      </c>
      <c r="J5" s="6">
        <v>84724.2</v>
      </c>
      <c r="K5" s="6">
        <v>257984.1</v>
      </c>
      <c r="L5" s="6">
        <v>219542.39999999999</v>
      </c>
      <c r="M5" s="6">
        <v>128719.8</v>
      </c>
      <c r="N5" s="6">
        <f>E5+F5+G5+H5++I5+J5+I58+K5+L5+M5</f>
        <v>690970.5</v>
      </c>
    </row>
    <row r="6" spans="1:14" ht="36" x14ac:dyDescent="0.25">
      <c r="A6" s="1" t="s">
        <v>12</v>
      </c>
      <c r="B6" s="10">
        <v>69639574</v>
      </c>
      <c r="C6" s="1" t="s">
        <v>60</v>
      </c>
      <c r="D6" s="2" t="s">
        <v>41</v>
      </c>
      <c r="E6" s="2"/>
      <c r="F6" s="2">
        <f>13200+22000</f>
        <v>35200</v>
      </c>
      <c r="G6" s="2">
        <f>4800+22000</f>
        <v>26800</v>
      </c>
      <c r="H6" s="2">
        <f>5400+22000</f>
        <v>27400</v>
      </c>
      <c r="I6" s="2">
        <f>16900</f>
        <v>16900</v>
      </c>
      <c r="J6" s="2">
        <v>13600</v>
      </c>
      <c r="K6" s="2">
        <v>33200</v>
      </c>
      <c r="L6" s="2">
        <v>36600</v>
      </c>
      <c r="M6" s="2">
        <v>33900</v>
      </c>
      <c r="N6" s="2">
        <f>E6+F6+G6+H6++I6+J6+I59+K6+L6+M6</f>
        <v>223600</v>
      </c>
    </row>
    <row r="7" spans="1:14" ht="36" x14ac:dyDescent="0.25">
      <c r="A7" s="1" t="s">
        <v>12</v>
      </c>
      <c r="B7" s="10"/>
      <c r="C7" s="1" t="s">
        <v>19</v>
      </c>
      <c r="D7" s="2">
        <v>121000</v>
      </c>
      <c r="E7" s="2">
        <v>45800</v>
      </c>
      <c r="F7" s="2">
        <v>52000</v>
      </c>
      <c r="G7" s="2"/>
      <c r="H7" s="2"/>
      <c r="I7" s="2"/>
      <c r="J7" s="2"/>
      <c r="K7" s="2"/>
      <c r="L7" s="2">
        <v>0</v>
      </c>
      <c r="M7" s="2"/>
      <c r="N7" s="2">
        <f>E7+F7+G7+H7++I7+J7+I60+K7+L7+M7</f>
        <v>97800</v>
      </c>
    </row>
    <row r="8" spans="1:14" ht="36" x14ac:dyDescent="0.25">
      <c r="A8" s="12" t="s">
        <v>8</v>
      </c>
      <c r="B8" s="24">
        <v>13359223</v>
      </c>
      <c r="C8" s="12" t="s">
        <v>18</v>
      </c>
      <c r="D8" s="6" t="s">
        <v>32</v>
      </c>
      <c r="E8" s="6">
        <v>28000</v>
      </c>
      <c r="F8" s="6">
        <v>40000</v>
      </c>
      <c r="L8" s="6">
        <v>0</v>
      </c>
      <c r="N8" s="6">
        <f>E8+F8+G8+H8+J8+I8+K8+L8+M8</f>
        <v>68000</v>
      </c>
    </row>
    <row r="9" spans="1:14" ht="36" x14ac:dyDescent="0.25">
      <c r="A9" s="1" t="s">
        <v>29</v>
      </c>
      <c r="B9" s="9">
        <v>13629301</v>
      </c>
      <c r="C9" s="1" t="s">
        <v>30</v>
      </c>
      <c r="D9" s="2">
        <v>80000</v>
      </c>
      <c r="E9" s="2"/>
      <c r="F9" s="2">
        <v>74451</v>
      </c>
      <c r="G9" s="2"/>
      <c r="H9" s="2"/>
      <c r="I9" s="2"/>
      <c r="J9" s="2"/>
      <c r="K9" s="2"/>
      <c r="L9" s="2">
        <v>0</v>
      </c>
      <c r="M9" s="2"/>
      <c r="N9" s="2">
        <f t="shared" ref="N9:N34" si="1">E9+F9+G9+H9+J9+I9+K9+L9+M9</f>
        <v>74451</v>
      </c>
    </row>
    <row r="10" spans="1:14" ht="24" x14ac:dyDescent="0.25">
      <c r="A10" s="12" t="s">
        <v>11</v>
      </c>
      <c r="B10" s="24">
        <v>66245010</v>
      </c>
      <c r="C10" s="12" t="s">
        <v>22</v>
      </c>
      <c r="D10" s="6">
        <v>59774</v>
      </c>
      <c r="F10" s="6">
        <v>59774</v>
      </c>
      <c r="L10" s="6">
        <v>0</v>
      </c>
      <c r="N10" s="6">
        <f t="shared" si="1"/>
        <v>59774</v>
      </c>
    </row>
    <row r="11" spans="1:14" ht="24" x14ac:dyDescent="0.25">
      <c r="A11" s="1" t="s">
        <v>7</v>
      </c>
      <c r="B11" s="9">
        <v>76576370</v>
      </c>
      <c r="C11" s="1" t="s">
        <v>17</v>
      </c>
      <c r="D11" s="2">
        <v>100000</v>
      </c>
      <c r="E11" s="2"/>
      <c r="F11" s="2"/>
      <c r="G11" s="2"/>
      <c r="H11" s="2"/>
      <c r="I11" s="2"/>
      <c r="J11" s="2"/>
      <c r="K11" s="2"/>
      <c r="L11" s="2">
        <v>0</v>
      </c>
      <c r="M11" s="2"/>
      <c r="N11" s="2">
        <f t="shared" si="1"/>
        <v>0</v>
      </c>
    </row>
    <row r="12" spans="1:14" ht="36" x14ac:dyDescent="0.25">
      <c r="A12" s="12" t="s">
        <v>4</v>
      </c>
      <c r="B12" s="17">
        <v>48042331</v>
      </c>
      <c r="C12" s="12" t="s">
        <v>14</v>
      </c>
      <c r="D12" s="6">
        <v>150000</v>
      </c>
      <c r="E12" s="6">
        <v>44200</v>
      </c>
      <c r="F12" s="6">
        <v>47600</v>
      </c>
      <c r="L12" s="6">
        <v>0</v>
      </c>
      <c r="N12" s="6">
        <f t="shared" si="1"/>
        <v>91800</v>
      </c>
    </row>
    <row r="13" spans="1:14" ht="36" x14ac:dyDescent="0.25">
      <c r="A13" s="12" t="s">
        <v>4</v>
      </c>
      <c r="B13" s="17"/>
      <c r="C13" s="12" t="s">
        <v>61</v>
      </c>
      <c r="D13" s="6">
        <v>300000</v>
      </c>
      <c r="H13" s="6">
        <v>33150</v>
      </c>
      <c r="I13" s="6">
        <v>0</v>
      </c>
      <c r="J13" s="6">
        <v>27200</v>
      </c>
      <c r="L13" s="6">
        <v>0</v>
      </c>
      <c r="N13" s="6">
        <f t="shared" si="1"/>
        <v>60350</v>
      </c>
    </row>
    <row r="14" spans="1:14" ht="36" x14ac:dyDescent="0.25">
      <c r="A14" s="12" t="s">
        <v>4</v>
      </c>
      <c r="B14" s="17"/>
      <c r="C14" s="12" t="s">
        <v>14</v>
      </c>
      <c r="D14" s="6">
        <v>181500</v>
      </c>
      <c r="J14" s="6">
        <v>13300</v>
      </c>
      <c r="L14" s="6">
        <v>0</v>
      </c>
      <c r="N14" s="6">
        <f t="shared" si="1"/>
        <v>13300</v>
      </c>
    </row>
    <row r="15" spans="1:14" ht="36" x14ac:dyDescent="0.25">
      <c r="A15" s="12" t="s">
        <v>6</v>
      </c>
      <c r="B15" s="24">
        <v>26756102</v>
      </c>
      <c r="C15" s="12" t="s">
        <v>16</v>
      </c>
      <c r="D15" s="6">
        <v>314600</v>
      </c>
      <c r="E15" s="6">
        <v>314600</v>
      </c>
      <c r="L15" s="6">
        <v>0</v>
      </c>
      <c r="N15" s="6">
        <f t="shared" si="1"/>
        <v>314600</v>
      </c>
    </row>
    <row r="16" spans="1:14" ht="24" x14ac:dyDescent="0.25">
      <c r="A16" s="12" t="s">
        <v>9</v>
      </c>
      <c r="B16" s="17">
        <v>68322950</v>
      </c>
      <c r="C16" s="12" t="s">
        <v>20</v>
      </c>
      <c r="D16" s="6">
        <v>118580</v>
      </c>
      <c r="E16" s="6">
        <v>57276</v>
      </c>
      <c r="F16" s="6">
        <v>54000</v>
      </c>
      <c r="L16" s="6">
        <v>0</v>
      </c>
      <c r="N16" s="6">
        <f t="shared" si="1"/>
        <v>111276</v>
      </c>
    </row>
    <row r="17" spans="1:14" ht="24" x14ac:dyDescent="0.25">
      <c r="A17" s="12" t="s">
        <v>9</v>
      </c>
      <c r="B17" s="17"/>
      <c r="C17" s="12" t="s">
        <v>62</v>
      </c>
      <c r="D17" s="6">
        <v>90000</v>
      </c>
      <c r="F17" s="6">
        <v>20000</v>
      </c>
      <c r="G17" s="6">
        <v>16000</v>
      </c>
      <c r="L17" s="6">
        <v>0</v>
      </c>
      <c r="N17" s="6">
        <f t="shared" si="1"/>
        <v>36000</v>
      </c>
    </row>
    <row r="18" spans="1:14" ht="24" x14ac:dyDescent="0.25">
      <c r="A18" s="1" t="s">
        <v>5</v>
      </c>
      <c r="B18" s="9">
        <v>28586336</v>
      </c>
      <c r="C18" s="1" t="s">
        <v>15</v>
      </c>
      <c r="D18" s="2">
        <v>1560900</v>
      </c>
      <c r="E18" s="2">
        <v>312180</v>
      </c>
      <c r="F18" s="2">
        <v>624360</v>
      </c>
      <c r="G18" s="2">
        <v>624360</v>
      </c>
      <c r="H18" s="2"/>
      <c r="I18" s="2"/>
      <c r="J18" s="2"/>
      <c r="K18" s="2"/>
      <c r="L18" s="2">
        <v>0</v>
      </c>
      <c r="M18" s="2"/>
      <c r="N18" s="2">
        <f t="shared" si="1"/>
        <v>1560900</v>
      </c>
    </row>
    <row r="19" spans="1:14" ht="24" x14ac:dyDescent="0.25">
      <c r="A19" s="1"/>
      <c r="B19" s="9"/>
      <c r="C19" s="1" t="s">
        <v>85</v>
      </c>
      <c r="D19" s="2">
        <v>363000</v>
      </c>
      <c r="E19" s="2"/>
      <c r="F19" s="2"/>
      <c r="G19" s="2"/>
      <c r="H19" s="2"/>
      <c r="I19" s="2"/>
      <c r="J19" s="2"/>
      <c r="K19" s="2">
        <v>72600</v>
      </c>
      <c r="L19" s="2">
        <v>0</v>
      </c>
      <c r="M19" s="2">
        <v>145200</v>
      </c>
      <c r="N19" s="2">
        <f t="shared" si="1"/>
        <v>217800</v>
      </c>
    </row>
    <row r="20" spans="1:14" ht="24" x14ac:dyDescent="0.25">
      <c r="A20" s="12" t="s">
        <v>31</v>
      </c>
      <c r="B20" s="24">
        <v>73356077</v>
      </c>
      <c r="C20" s="12" t="s">
        <v>42</v>
      </c>
      <c r="D20" s="6">
        <v>210000</v>
      </c>
      <c r="F20" s="6">
        <v>210000</v>
      </c>
      <c r="L20" s="6">
        <v>0</v>
      </c>
      <c r="N20" s="6">
        <f t="shared" si="1"/>
        <v>210000</v>
      </c>
    </row>
    <row r="21" spans="1:14" ht="24" x14ac:dyDescent="0.25">
      <c r="A21" s="1" t="s">
        <v>37</v>
      </c>
      <c r="B21" s="9">
        <v>60850515</v>
      </c>
      <c r="C21" s="1" t="s">
        <v>40</v>
      </c>
      <c r="D21" s="2">
        <v>215380</v>
      </c>
      <c r="E21" s="2"/>
      <c r="F21" s="2"/>
      <c r="G21" s="2"/>
      <c r="H21" s="2"/>
      <c r="I21" s="2">
        <v>215380</v>
      </c>
      <c r="J21" s="2"/>
      <c r="K21" s="2"/>
      <c r="L21" s="2">
        <v>0</v>
      </c>
      <c r="M21" s="2"/>
      <c r="N21" s="2">
        <f t="shared" si="1"/>
        <v>215380</v>
      </c>
    </row>
    <row r="22" spans="1:14" ht="36" x14ac:dyDescent="0.25">
      <c r="A22" s="12" t="s">
        <v>38</v>
      </c>
      <c r="B22" s="24">
        <v>4202783</v>
      </c>
      <c r="C22" s="12" t="s">
        <v>39</v>
      </c>
      <c r="D22" s="6">
        <v>181500</v>
      </c>
      <c r="I22" s="6">
        <v>181500</v>
      </c>
      <c r="L22" s="6">
        <v>0</v>
      </c>
      <c r="N22" s="6">
        <f t="shared" si="1"/>
        <v>181500</v>
      </c>
    </row>
    <row r="23" spans="1:14" x14ac:dyDescent="0.25">
      <c r="A23" s="5" t="s">
        <v>65</v>
      </c>
      <c r="B23" s="9">
        <v>75410958</v>
      </c>
      <c r="C23" s="5" t="s">
        <v>78</v>
      </c>
      <c r="D23" s="2">
        <v>1219520</v>
      </c>
      <c r="E23" s="2"/>
      <c r="F23" s="2"/>
      <c r="G23" s="2"/>
      <c r="H23" s="2"/>
      <c r="I23" s="2"/>
      <c r="J23" s="2"/>
      <c r="K23" s="2">
        <v>25160</v>
      </c>
      <c r="L23" s="2">
        <v>92056</v>
      </c>
      <c r="M23" s="2">
        <v>32560</v>
      </c>
      <c r="N23" s="2">
        <f t="shared" si="1"/>
        <v>149776</v>
      </c>
    </row>
    <row r="24" spans="1:14" x14ac:dyDescent="0.25">
      <c r="A24" s="25"/>
      <c r="B24" s="24">
        <v>75410958</v>
      </c>
      <c r="C24" s="25" t="s">
        <v>79</v>
      </c>
      <c r="D24" s="6">
        <v>918000</v>
      </c>
      <c r="L24" s="6">
        <v>114600</v>
      </c>
      <c r="M24" s="6">
        <v>80850</v>
      </c>
      <c r="N24" s="6">
        <f t="shared" si="1"/>
        <v>195450</v>
      </c>
    </row>
    <row r="25" spans="1:14" x14ac:dyDescent="0.25">
      <c r="A25" s="12" t="s">
        <v>66</v>
      </c>
      <c r="B25" s="24">
        <v>6241948</v>
      </c>
      <c r="C25" s="16" t="s">
        <v>80</v>
      </c>
      <c r="D25" s="6">
        <v>476960</v>
      </c>
      <c r="E25" s="18"/>
      <c r="F25" s="18"/>
      <c r="G25" s="18"/>
      <c r="H25" s="18"/>
      <c r="I25" s="18"/>
      <c r="J25" s="18"/>
      <c r="K25" s="6">
        <v>11200</v>
      </c>
      <c r="L25" s="6">
        <v>58130</v>
      </c>
      <c r="M25" s="6">
        <v>28576</v>
      </c>
      <c r="N25" s="6">
        <f t="shared" si="1"/>
        <v>97906</v>
      </c>
    </row>
    <row r="26" spans="1:14" ht="24" x14ac:dyDescent="0.25">
      <c r="A26" s="1" t="s">
        <v>67</v>
      </c>
      <c r="B26" s="9">
        <v>74104110</v>
      </c>
      <c r="C26" s="1" t="s">
        <v>87</v>
      </c>
      <c r="D26" s="2">
        <f>36000+45000+12500+72000</f>
        <v>165500</v>
      </c>
      <c r="E26" s="7"/>
      <c r="F26" s="7"/>
      <c r="G26" s="7"/>
      <c r="H26" s="7"/>
      <c r="I26" s="7"/>
      <c r="J26" s="7"/>
      <c r="K26" s="7"/>
      <c r="L26" s="2">
        <f>36000+45000+12500+54000</f>
        <v>147500</v>
      </c>
      <c r="M26" s="2"/>
      <c r="N26" s="2">
        <f t="shared" si="1"/>
        <v>147500</v>
      </c>
    </row>
    <row r="27" spans="1:14" x14ac:dyDescent="0.25">
      <c r="B27" s="24"/>
      <c r="C27" s="12" t="s">
        <v>86</v>
      </c>
      <c r="D27" s="6">
        <f>10000</f>
        <v>10000</v>
      </c>
      <c r="E27" s="18"/>
      <c r="F27" s="18"/>
      <c r="G27" s="18"/>
      <c r="H27" s="18"/>
      <c r="I27" s="18"/>
      <c r="J27" s="18"/>
      <c r="K27" s="18"/>
      <c r="M27" s="6">
        <v>10000</v>
      </c>
      <c r="N27" s="6">
        <f t="shared" si="1"/>
        <v>10000</v>
      </c>
    </row>
    <row r="28" spans="1:14" ht="24" x14ac:dyDescent="0.25">
      <c r="A28" s="12" t="s">
        <v>69</v>
      </c>
      <c r="B28" s="24">
        <v>25145444</v>
      </c>
      <c r="C28" s="12" t="s">
        <v>68</v>
      </c>
      <c r="D28" s="6">
        <v>592900</v>
      </c>
      <c r="E28" s="18"/>
      <c r="F28" s="18"/>
      <c r="G28" s="18"/>
      <c r="H28" s="18"/>
      <c r="I28" s="18"/>
      <c r="J28" s="18"/>
      <c r="K28" s="18"/>
      <c r="L28" s="6">
        <v>0</v>
      </c>
      <c r="M28" s="6">
        <v>592900</v>
      </c>
      <c r="N28" s="6">
        <f t="shared" si="1"/>
        <v>592900</v>
      </c>
    </row>
    <row r="29" spans="1:14" ht="24" x14ac:dyDescent="0.25">
      <c r="A29" s="1" t="s">
        <v>70</v>
      </c>
      <c r="B29" s="9">
        <v>26249871</v>
      </c>
      <c r="C29" s="1" t="s">
        <v>81</v>
      </c>
      <c r="D29" s="2">
        <f>605000+272976</f>
        <v>877976</v>
      </c>
      <c r="E29" s="2"/>
      <c r="F29" s="2"/>
      <c r="G29" s="2"/>
      <c r="H29" s="2"/>
      <c r="I29" s="2"/>
      <c r="J29" s="2"/>
      <c r="K29" s="2"/>
      <c r="L29" s="2">
        <f>605000+272976</f>
        <v>877976</v>
      </c>
      <c r="M29" s="2"/>
      <c r="N29" s="2">
        <f t="shared" si="1"/>
        <v>877976</v>
      </c>
    </row>
    <row r="30" spans="1:14" x14ac:dyDescent="0.25">
      <c r="A30" s="16" t="s">
        <v>71</v>
      </c>
      <c r="B30" s="24">
        <v>19431619</v>
      </c>
      <c r="C30" s="16" t="s">
        <v>72</v>
      </c>
      <c r="D30" s="6">
        <v>584600</v>
      </c>
      <c r="K30" s="6">
        <v>16800</v>
      </c>
      <c r="L30" s="6">
        <v>56000</v>
      </c>
      <c r="M30" s="6">
        <v>21000</v>
      </c>
      <c r="N30" s="6">
        <f t="shared" si="1"/>
        <v>93800</v>
      </c>
    </row>
    <row r="31" spans="1:14" x14ac:dyDescent="0.25">
      <c r="A31" s="28" t="s">
        <v>73</v>
      </c>
      <c r="B31" s="10">
        <v>1453017</v>
      </c>
      <c r="C31" s="27" t="s">
        <v>74</v>
      </c>
      <c r="D31" s="2">
        <v>1127962</v>
      </c>
      <c r="E31" s="2"/>
      <c r="F31" s="2"/>
      <c r="G31" s="2"/>
      <c r="H31" s="2"/>
      <c r="I31" s="2"/>
      <c r="J31" s="2"/>
      <c r="K31" s="2">
        <v>0</v>
      </c>
      <c r="L31" s="2">
        <v>154093.5</v>
      </c>
      <c r="M31" s="2">
        <v>76169.5</v>
      </c>
      <c r="N31" s="2">
        <f t="shared" si="1"/>
        <v>230263</v>
      </c>
    </row>
    <row r="32" spans="1:14" x14ac:dyDescent="0.25">
      <c r="A32" s="28"/>
      <c r="B32" s="10"/>
      <c r="C32" s="27" t="s">
        <v>75</v>
      </c>
      <c r="D32" s="2">
        <v>1051974</v>
      </c>
      <c r="E32" s="2"/>
      <c r="F32" s="2"/>
      <c r="G32" s="2"/>
      <c r="H32" s="2"/>
      <c r="I32" s="2"/>
      <c r="J32" s="2"/>
      <c r="K32" s="2">
        <v>19965</v>
      </c>
      <c r="L32" s="2">
        <v>168250.5</v>
      </c>
      <c r="M32" s="2">
        <v>56446.5</v>
      </c>
      <c r="N32" s="2">
        <f t="shared" si="1"/>
        <v>244662</v>
      </c>
    </row>
    <row r="33" spans="1:14" x14ac:dyDescent="0.25">
      <c r="A33" s="28"/>
      <c r="B33" s="10"/>
      <c r="C33" s="27" t="s">
        <v>76</v>
      </c>
      <c r="D33" s="2">
        <v>678568</v>
      </c>
      <c r="E33" s="2"/>
      <c r="F33" s="2"/>
      <c r="G33" s="2"/>
      <c r="H33" s="2"/>
      <c r="I33" s="2"/>
      <c r="J33" s="2"/>
      <c r="K33" s="2">
        <v>23958</v>
      </c>
      <c r="L33" s="2">
        <v>70906</v>
      </c>
      <c r="M33" s="2">
        <v>27860.25</v>
      </c>
      <c r="N33" s="2">
        <f t="shared" si="1"/>
        <v>122724.25</v>
      </c>
    </row>
    <row r="34" spans="1:14" x14ac:dyDescent="0.25">
      <c r="A34" s="28"/>
      <c r="B34" s="10"/>
      <c r="C34" s="27" t="s">
        <v>77</v>
      </c>
      <c r="D34" s="2">
        <v>876040</v>
      </c>
      <c r="E34" s="2"/>
      <c r="F34" s="2"/>
      <c r="G34" s="2"/>
      <c r="H34" s="2"/>
      <c r="I34" s="2"/>
      <c r="J34" s="2"/>
      <c r="K34" s="2"/>
      <c r="L34" s="2">
        <v>132011</v>
      </c>
      <c r="M34" s="2">
        <v>67276</v>
      </c>
      <c r="N34" s="2">
        <f t="shared" si="1"/>
        <v>199287</v>
      </c>
    </row>
    <row r="35" spans="1:14" x14ac:dyDescent="0.25">
      <c r="N35" s="6"/>
    </row>
    <row r="36" spans="1:14" x14ac:dyDescent="0.25">
      <c r="N36" s="6"/>
    </row>
  </sheetData>
  <autoFilter ref="A1:N29" xr:uid="{00000000-0001-0000-0000-000000000000}"/>
  <sortState xmlns:xlrd2="http://schemas.microsoft.com/office/spreadsheetml/2017/richdata2" ref="A2:A20">
    <sortCondition ref="A2"/>
  </sortState>
  <mergeCells count="6">
    <mergeCell ref="B12:B14"/>
    <mergeCell ref="B2:B5"/>
    <mergeCell ref="B6:B7"/>
    <mergeCell ref="B16:B17"/>
    <mergeCell ref="A31:A34"/>
    <mergeCell ref="B31:B34"/>
  </mergeCells>
  <pageMargins left="0.7" right="0.7" top="0.78740157499999996" bottom="0.78740157499999996" header="0.3" footer="0.3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9"/>
  <sheetViews>
    <sheetView workbookViewId="0">
      <pane ySplit="1" topLeftCell="A2" activePane="bottomLeft" state="frozen"/>
      <selection pane="bottomLeft" activeCell="G36" sqref="G36"/>
    </sheetView>
  </sheetViews>
  <sheetFormatPr defaultColWidth="9.140625" defaultRowHeight="12" x14ac:dyDescent="0.25"/>
  <cols>
    <col min="1" max="1" width="33.7109375" style="16" customWidth="1"/>
    <col min="2" max="2" width="11.140625" style="20" customWidth="1"/>
    <col min="3" max="3" width="42.85546875" style="16" customWidth="1"/>
    <col min="4" max="13" width="15.7109375" style="19" customWidth="1"/>
    <col min="14" max="14" width="15.7109375" style="20" customWidth="1"/>
    <col min="15" max="16384" width="9.140625" style="16"/>
  </cols>
  <sheetData>
    <row r="1" spans="1:14" s="11" customFormat="1" ht="36" x14ac:dyDescent="0.25">
      <c r="A1" s="3" t="s">
        <v>0</v>
      </c>
      <c r="B1" s="3" t="s">
        <v>52</v>
      </c>
      <c r="C1" s="3" t="s">
        <v>13</v>
      </c>
      <c r="D1" s="4" t="s">
        <v>24</v>
      </c>
      <c r="E1" s="4" t="s">
        <v>25</v>
      </c>
      <c r="F1" s="4" t="s">
        <v>23</v>
      </c>
      <c r="G1" s="4" t="s">
        <v>33</v>
      </c>
      <c r="H1" s="4" t="s">
        <v>36</v>
      </c>
      <c r="I1" s="4" t="s">
        <v>59</v>
      </c>
      <c r="J1" s="4" t="s">
        <v>63</v>
      </c>
      <c r="K1" s="4" t="s">
        <v>64</v>
      </c>
      <c r="L1" s="4" t="s">
        <v>83</v>
      </c>
      <c r="M1" s="4" t="s">
        <v>84</v>
      </c>
      <c r="N1" s="4" t="s">
        <v>26</v>
      </c>
    </row>
    <row r="2" spans="1:14" x14ac:dyDescent="0.25">
      <c r="A2" s="12" t="s">
        <v>1</v>
      </c>
      <c r="B2" s="13" t="s">
        <v>53</v>
      </c>
      <c r="C2" s="12" t="s">
        <v>27</v>
      </c>
      <c r="D2" s="6">
        <v>907500</v>
      </c>
      <c r="E2" s="6"/>
      <c r="F2" s="6">
        <v>153369</v>
      </c>
      <c r="G2" s="6">
        <v>9075</v>
      </c>
      <c r="H2" s="14"/>
      <c r="I2" s="14"/>
      <c r="J2" s="14"/>
      <c r="K2" s="14"/>
      <c r="L2" s="15">
        <v>0</v>
      </c>
      <c r="M2" s="15"/>
      <c r="N2" s="6">
        <f>E2+F2+G2+H2+I2+J2+K2+L2+M2</f>
        <v>162444</v>
      </c>
    </row>
    <row r="3" spans="1:14" x14ac:dyDescent="0.25">
      <c r="A3" s="12" t="s">
        <v>1</v>
      </c>
      <c r="B3" s="13"/>
      <c r="C3" s="12" t="s">
        <v>44</v>
      </c>
      <c r="D3" s="6">
        <v>302500</v>
      </c>
      <c r="E3" s="6"/>
      <c r="F3" s="6"/>
      <c r="G3" s="6"/>
      <c r="H3" s="6">
        <v>14520</v>
      </c>
      <c r="I3" s="6">
        <v>164257.5</v>
      </c>
      <c r="J3" s="6"/>
      <c r="K3" s="6"/>
      <c r="L3" s="6">
        <v>0</v>
      </c>
      <c r="M3" s="6"/>
      <c r="N3" s="6">
        <f t="shared" ref="N3:N15" si="0">E3+F3+G3+H3+I3+J3+K3+L3+M3</f>
        <v>178777.5</v>
      </c>
    </row>
    <row r="4" spans="1:14" x14ac:dyDescent="0.25">
      <c r="A4" s="12" t="s">
        <v>1</v>
      </c>
      <c r="B4" s="13"/>
      <c r="C4" s="12" t="s">
        <v>27</v>
      </c>
      <c r="D4" s="6">
        <v>2407900</v>
      </c>
      <c r="E4" s="6"/>
      <c r="F4" s="6"/>
      <c r="G4" s="6"/>
      <c r="H4" s="6"/>
      <c r="I4" s="6"/>
      <c r="J4" s="6">
        <v>62073</v>
      </c>
      <c r="K4" s="6">
        <v>104544</v>
      </c>
      <c r="L4" s="6">
        <v>55539</v>
      </c>
      <c r="M4" s="6">
        <v>81917</v>
      </c>
      <c r="N4" s="6">
        <f t="shared" si="0"/>
        <v>304073</v>
      </c>
    </row>
    <row r="5" spans="1:14" x14ac:dyDescent="0.25">
      <c r="A5" s="1" t="s">
        <v>2</v>
      </c>
      <c r="B5" s="21">
        <v>2484005</v>
      </c>
      <c r="C5" s="1" t="s">
        <v>27</v>
      </c>
      <c r="D5" s="2">
        <f>302500</f>
        <v>302500</v>
      </c>
      <c r="E5" s="2">
        <v>95892.5</v>
      </c>
      <c r="F5" s="2">
        <v>9528.75</v>
      </c>
      <c r="G5" s="2"/>
      <c r="H5" s="2"/>
      <c r="I5" s="2"/>
      <c r="J5" s="2"/>
      <c r="K5" s="2"/>
      <c r="L5" s="2">
        <v>0</v>
      </c>
      <c r="M5" s="2"/>
      <c r="N5" s="2">
        <f t="shared" si="0"/>
        <v>105421.25</v>
      </c>
    </row>
    <row r="6" spans="1:14" x14ac:dyDescent="0.25">
      <c r="A6" s="1" t="s">
        <v>2</v>
      </c>
      <c r="B6" s="21"/>
      <c r="C6" s="1" t="s">
        <v>27</v>
      </c>
      <c r="D6" s="2">
        <f>302500</f>
        <v>302500</v>
      </c>
      <c r="E6" s="2"/>
      <c r="F6" s="2"/>
      <c r="G6" s="2">
        <v>63373.75</v>
      </c>
      <c r="H6" s="2">
        <v>2268.75</v>
      </c>
      <c r="I6" s="2"/>
      <c r="J6" s="2"/>
      <c r="K6" s="2"/>
      <c r="L6" s="2">
        <v>0</v>
      </c>
      <c r="M6" s="2"/>
      <c r="N6" s="2">
        <f t="shared" si="0"/>
        <v>65642.5</v>
      </c>
    </row>
    <row r="7" spans="1:14" x14ac:dyDescent="0.25">
      <c r="A7" s="1" t="s">
        <v>2</v>
      </c>
      <c r="B7" s="21"/>
      <c r="C7" s="1" t="s">
        <v>47</v>
      </c>
      <c r="D7" s="2">
        <f>302500</f>
        <v>302500</v>
      </c>
      <c r="E7" s="2"/>
      <c r="F7" s="2"/>
      <c r="G7" s="2"/>
      <c r="H7" s="2">
        <v>302500</v>
      </c>
      <c r="I7" s="2"/>
      <c r="J7" s="2"/>
      <c r="K7" s="2"/>
      <c r="L7" s="2">
        <v>0</v>
      </c>
      <c r="M7" s="2"/>
      <c r="N7" s="2">
        <f t="shared" si="0"/>
        <v>302500</v>
      </c>
    </row>
    <row r="8" spans="1:14" x14ac:dyDescent="0.25">
      <c r="A8" s="1" t="s">
        <v>2</v>
      </c>
      <c r="B8" s="21"/>
      <c r="C8" s="1" t="s">
        <v>46</v>
      </c>
      <c r="D8" s="2">
        <v>423500</v>
      </c>
      <c r="E8" s="2"/>
      <c r="F8" s="2"/>
      <c r="G8" s="2"/>
      <c r="H8" s="2"/>
      <c r="I8" s="2">
        <v>83187.5</v>
      </c>
      <c r="J8" s="2">
        <v>45375</v>
      </c>
      <c r="K8" s="2">
        <v>0</v>
      </c>
      <c r="L8" s="2">
        <v>0</v>
      </c>
      <c r="M8" s="2"/>
      <c r="N8" s="2">
        <f t="shared" si="0"/>
        <v>128562.5</v>
      </c>
    </row>
    <row r="9" spans="1:14" x14ac:dyDescent="0.25">
      <c r="A9" s="12" t="s">
        <v>3</v>
      </c>
      <c r="B9" s="17">
        <v>28468414</v>
      </c>
      <c r="C9" s="12" t="s">
        <v>28</v>
      </c>
      <c r="D9" s="6">
        <f>2420000</f>
        <v>2420000</v>
      </c>
      <c r="E9" s="6">
        <v>1446482.4</v>
      </c>
      <c r="F9" s="6">
        <v>488537.5</v>
      </c>
      <c r="G9" s="6">
        <v>484958.1</v>
      </c>
      <c r="H9" s="6"/>
      <c r="I9" s="6"/>
      <c r="J9" s="6"/>
      <c r="K9" s="6"/>
      <c r="L9" s="6">
        <v>0</v>
      </c>
      <c r="M9" s="6"/>
      <c r="N9" s="6">
        <f t="shared" si="0"/>
        <v>2419978</v>
      </c>
    </row>
    <row r="10" spans="1:14" x14ac:dyDescent="0.25">
      <c r="A10" s="12" t="s">
        <v>3</v>
      </c>
      <c r="B10" s="17"/>
      <c r="C10" s="12" t="s">
        <v>45</v>
      </c>
      <c r="D10" s="6">
        <v>2420000</v>
      </c>
      <c r="E10" s="6"/>
      <c r="F10" s="6"/>
      <c r="G10" s="6">
        <v>505441.2</v>
      </c>
      <c r="H10" s="6">
        <v>95590</v>
      </c>
      <c r="I10" s="6">
        <v>3268466.09</v>
      </c>
      <c r="J10" s="6">
        <v>306735</v>
      </c>
      <c r="K10" s="6">
        <v>422290</v>
      </c>
      <c r="L10" s="6">
        <v>1756315</v>
      </c>
      <c r="M10" s="6">
        <v>1801085</v>
      </c>
      <c r="N10" s="6">
        <f t="shared" si="0"/>
        <v>8155922.29</v>
      </c>
    </row>
    <row r="11" spans="1:14" x14ac:dyDescent="0.25">
      <c r="A11" s="1" t="s">
        <v>34</v>
      </c>
      <c r="B11" s="21" t="s">
        <v>54</v>
      </c>
      <c r="C11" s="1" t="s">
        <v>48</v>
      </c>
      <c r="D11" s="2">
        <v>2407900</v>
      </c>
      <c r="E11" s="2"/>
      <c r="F11" s="2"/>
      <c r="G11" s="2">
        <v>1757628.4</v>
      </c>
      <c r="H11" s="2">
        <v>33571.47</v>
      </c>
      <c r="I11" s="2"/>
      <c r="J11" s="2"/>
      <c r="K11" s="2"/>
      <c r="L11" s="2">
        <v>0</v>
      </c>
      <c r="M11" s="2"/>
      <c r="N11" s="2">
        <f t="shared" si="0"/>
        <v>1791199.8699999999</v>
      </c>
    </row>
    <row r="12" spans="1:14" x14ac:dyDescent="0.25">
      <c r="A12" s="1" t="s">
        <v>34</v>
      </c>
      <c r="B12" s="21"/>
      <c r="C12" s="1" t="s">
        <v>49</v>
      </c>
      <c r="D12" s="2">
        <v>2420000</v>
      </c>
      <c r="E12" s="2"/>
      <c r="F12" s="2"/>
      <c r="G12" s="2"/>
      <c r="H12" s="2"/>
      <c r="I12" s="2">
        <v>655578</v>
      </c>
      <c r="J12" s="2">
        <v>251559</v>
      </c>
      <c r="K12" s="2">
        <v>395125.5</v>
      </c>
      <c r="L12" s="2">
        <v>304920</v>
      </c>
      <c r="M12" s="2">
        <v>0</v>
      </c>
      <c r="N12" s="2">
        <f t="shared" si="0"/>
        <v>1607182.5</v>
      </c>
    </row>
    <row r="13" spans="1:14" ht="36" x14ac:dyDescent="0.25">
      <c r="A13" s="12" t="s">
        <v>35</v>
      </c>
      <c r="B13" s="13" t="s">
        <v>55</v>
      </c>
      <c r="C13" s="12" t="s">
        <v>43</v>
      </c>
      <c r="D13" s="6">
        <v>1820808</v>
      </c>
      <c r="E13" s="6"/>
      <c r="F13" s="6"/>
      <c r="G13" s="6"/>
      <c r="H13" s="6">
        <v>1820808</v>
      </c>
      <c r="I13" s="6"/>
      <c r="J13" s="6"/>
      <c r="K13" s="6"/>
      <c r="L13" s="6">
        <v>0</v>
      </c>
      <c r="M13" s="6"/>
      <c r="N13" s="6">
        <f t="shared" si="0"/>
        <v>1820808</v>
      </c>
    </row>
    <row r="14" spans="1:14" ht="24" x14ac:dyDescent="0.25">
      <c r="A14" s="12" t="s">
        <v>35</v>
      </c>
      <c r="B14" s="13"/>
      <c r="C14" s="12" t="s">
        <v>50</v>
      </c>
      <c r="D14" s="6">
        <v>1597200</v>
      </c>
      <c r="E14" s="6"/>
      <c r="F14" s="6"/>
      <c r="G14" s="6"/>
      <c r="H14" s="6"/>
      <c r="I14" s="6">
        <v>0</v>
      </c>
      <c r="J14" s="6">
        <v>629200</v>
      </c>
      <c r="K14" s="6">
        <v>968000</v>
      </c>
      <c r="L14" s="6">
        <v>0</v>
      </c>
      <c r="M14" s="6">
        <v>0</v>
      </c>
      <c r="N14" s="6">
        <f t="shared" si="0"/>
        <v>1597200</v>
      </c>
    </row>
    <row r="15" spans="1:14" ht="15" customHeight="1" x14ac:dyDescent="0.25">
      <c r="A15" s="1" t="s">
        <v>56</v>
      </c>
      <c r="B15" s="7" t="s">
        <v>57</v>
      </c>
      <c r="C15" s="1" t="s">
        <v>27</v>
      </c>
      <c r="D15" s="2">
        <v>605000</v>
      </c>
      <c r="E15" s="2"/>
      <c r="F15" s="2"/>
      <c r="G15" s="2"/>
      <c r="H15" s="2"/>
      <c r="I15" s="22"/>
      <c r="J15" s="22">
        <v>2631.75</v>
      </c>
      <c r="K15" s="22">
        <v>22808.5</v>
      </c>
      <c r="L15" s="22">
        <v>88164</v>
      </c>
      <c r="M15" s="22">
        <v>18422.259999999998</v>
      </c>
      <c r="N15" s="22">
        <f t="shared" si="0"/>
        <v>132026.51</v>
      </c>
    </row>
    <row r="16" spans="1:14" x14ac:dyDescent="0.25">
      <c r="A16" s="12"/>
      <c r="B16" s="18"/>
      <c r="C16" s="12"/>
      <c r="D16" s="6"/>
      <c r="E16" s="6"/>
      <c r="F16" s="6"/>
      <c r="G16" s="6"/>
      <c r="H16" s="6"/>
      <c r="N16" s="19"/>
    </row>
    <row r="17" spans="1:8" x14ac:dyDescent="0.25">
      <c r="A17" s="12"/>
      <c r="B17" s="18"/>
      <c r="C17" s="12"/>
      <c r="D17" s="6"/>
      <c r="E17" s="6"/>
      <c r="F17" s="6"/>
      <c r="G17" s="6"/>
      <c r="H17" s="6"/>
    </row>
    <row r="18" spans="1:8" x14ac:dyDescent="0.25">
      <c r="A18" s="12"/>
      <c r="B18" s="18"/>
      <c r="C18" s="12"/>
      <c r="D18" s="6"/>
      <c r="E18" s="6"/>
      <c r="F18" s="6"/>
      <c r="G18" s="6"/>
      <c r="H18" s="6"/>
    </row>
    <row r="19" spans="1:8" x14ac:dyDescent="0.25">
      <c r="A19" s="12"/>
      <c r="B19" s="18"/>
      <c r="C19" s="12"/>
      <c r="D19" s="6"/>
      <c r="E19" s="6"/>
      <c r="F19" s="6"/>
      <c r="G19" s="6"/>
      <c r="H19" s="6"/>
    </row>
  </sheetData>
  <autoFilter ref="A1:N15" xr:uid="{00000000-0001-0000-0100-000000000000}"/>
  <mergeCells count="5">
    <mergeCell ref="B2:B4"/>
    <mergeCell ref="B5:B8"/>
    <mergeCell ref="B9:B10"/>
    <mergeCell ref="B11:B12"/>
    <mergeCell ref="B13:B14"/>
  </mergeCells>
  <pageMargins left="0.7" right="0.7" top="0.78740157499999996" bottom="0.78740157499999996" header="0.3" footer="0.3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Poradenské a externí společnost</vt:lpstr>
      <vt:lpstr>Advokáti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Pešáková Andrea</dc:creator>
  <cp:lastModifiedBy>Hošková Eva</cp:lastModifiedBy>
  <cp:lastPrinted>2026-01-22T15:07:40Z</cp:lastPrinted>
  <dcterms:created xsi:type="dcterms:W3CDTF">2020-04-08T06:10:12Z</dcterms:created>
  <dcterms:modified xsi:type="dcterms:W3CDTF">2026-09-01T07:41:59Z</dcterms:modified>
</cp:coreProperties>
</file>